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mjansen\Dropbox\Zelf Vliegen\P2006T\"/>
    </mc:Choice>
  </mc:AlternateContent>
  <bookViews>
    <workbookView xWindow="0" yWindow="0" windowWidth="23040" windowHeight="8808"/>
  </bookViews>
  <sheets>
    <sheet name="Blad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K26" i="1"/>
  <c r="K24" i="1"/>
  <c r="K22" i="1"/>
  <c r="D22" i="1"/>
  <c r="D21" i="1"/>
  <c r="K20" i="1"/>
  <c r="B17" i="1"/>
  <c r="D20" i="1"/>
  <c r="K18" i="1"/>
  <c r="F11" i="1"/>
  <c r="F13" i="1"/>
  <c r="F14" i="1"/>
  <c r="F17" i="1"/>
  <c r="D17" i="1"/>
  <c r="K16" i="1"/>
  <c r="K14" i="1"/>
  <c r="K12" i="1"/>
  <c r="F12" i="1"/>
</calcChain>
</file>

<file path=xl/sharedStrings.xml><?xml version="1.0" encoding="utf-8"?>
<sst xmlns="http://schemas.openxmlformats.org/spreadsheetml/2006/main" count="38" uniqueCount="38">
  <si>
    <t>Tecnam P2006T</t>
  </si>
  <si>
    <t>WEIGHT &amp; BALANCE SPREADSHEET</t>
  </si>
  <si>
    <t>WEIGHT(kg)</t>
  </si>
  <si>
    <t>ARM (m)</t>
  </si>
  <si>
    <t>MOMENT (kgm)</t>
  </si>
  <si>
    <t>BASIC EMPTY WEIGHT</t>
  </si>
  <si>
    <t>CONVERSIONS TABLE</t>
  </si>
  <si>
    <t>PILOT/PAX</t>
  </si>
  <si>
    <t>Kilograms (kg) to Pounds (lbs)</t>
  </si>
  <si>
    <t>REAR PAX</t>
  </si>
  <si>
    <t>FUEL (LITERS)</t>
  </si>
  <si>
    <t>Pounds (lbs) to Kilograms (kg)</t>
  </si>
  <si>
    <t>BAGGAGE</t>
  </si>
  <si>
    <t>Inches (in) to Millimeters (mm)</t>
  </si>
  <si>
    <t>TOTAL WEIGHT</t>
  </si>
  <si>
    <t>CG (0,22m - 0,41m)</t>
  </si>
  <si>
    <t>TOTAL MOMENT</t>
  </si>
  <si>
    <t>TOTALS:</t>
  </si>
  <si>
    <t>Millimeters (mm) to Inches (in)</t>
  </si>
  <si>
    <t>MAXIMUM WEIGHT ALLOWANCES</t>
  </si>
  <si>
    <t xml:space="preserve"> CG RANGE</t>
  </si>
  <si>
    <t>Meters (m) to Inches (in)</t>
  </si>
  <si>
    <t>MAX TAKEOFF WEIGHT (MTOW)</t>
  </si>
  <si>
    <t>1230 kg</t>
  </si>
  <si>
    <t>0,22m - 0,41m</t>
  </si>
  <si>
    <t>MAX FUEL WEIGHT</t>
  </si>
  <si>
    <t>140 kg useable</t>
  </si>
  <si>
    <t>*USE WEIGHT/BALANCE CHARTS PROVIDED IN POH</t>
  </si>
  <si>
    <t>Meters (m) to Feet (ft)</t>
  </si>
  <si>
    <t>MAX BAGS WEIGHT</t>
  </si>
  <si>
    <t>80 kg</t>
  </si>
  <si>
    <t>Inches (in) to Meters (m)</t>
  </si>
  <si>
    <t>PRE-DETERMINED</t>
  </si>
  <si>
    <t>CONFIGURED</t>
  </si>
  <si>
    <t>SET MANUALLY</t>
  </si>
  <si>
    <t>Gallons to Pounds(lbs)</t>
  </si>
  <si>
    <t>*NOTE: ALL VALUES OVER MAXIMUM ALLOWED CONFIGURATION WILL BE HIGHLIGHTED RED</t>
  </si>
  <si>
    <t>US 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</si>
</sst>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20"/>
      <name val="Monotype Corsiva"/>
      <family val="4"/>
    </font>
    <font>
      <sz val="22"/>
      <name val="Impact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name val="Arial"/>
    </font>
  </fonts>
  <fills count="8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rgb="FFCCFFCC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7" xfId="0" applyFill="1" applyBorder="1"/>
    <xf numFmtId="0" fontId="3" fillId="0" borderId="9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4" borderId="9" xfId="0" applyFill="1" applyBorder="1" applyAlignment="1" applyProtection="1">
      <alignment horizontal="center"/>
      <protection locked="0"/>
    </xf>
    <xf numFmtId="0" fontId="0" fillId="4" borderId="10" xfId="0" applyFill="1" applyBorder="1" applyAlignment="1" applyProtection="1">
      <alignment horizontal="center"/>
      <protection locked="0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2" fontId="3" fillId="2" borderId="18" xfId="0" applyNumberFormat="1" applyFont="1" applyFill="1" applyBorder="1" applyAlignment="1" applyProtection="1">
      <alignment horizontal="center"/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5" fillId="5" borderId="9" xfId="0" applyNumberFormat="1" applyFont="1" applyFill="1" applyBorder="1" applyAlignment="1">
      <alignment horizontal="center"/>
    </xf>
    <xf numFmtId="2" fontId="5" fillId="5" borderId="19" xfId="0" applyNumberFormat="1" applyFont="1" applyFill="1" applyBorder="1" applyAlignment="1">
      <alignment horizontal="center"/>
    </xf>
    <xf numFmtId="2" fontId="3" fillId="0" borderId="18" xfId="0" applyNumberFormat="1" applyFont="1" applyFill="1" applyBorder="1" applyAlignment="1">
      <alignment horizontal="center"/>
    </xf>
    <xf numFmtId="2" fontId="3" fillId="0" borderId="20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0" fontId="5" fillId="6" borderId="7" xfId="0" applyFont="1" applyFill="1" applyBorder="1"/>
    <xf numFmtId="0" fontId="5" fillId="6" borderId="9" xfId="0" applyFont="1" applyFill="1" applyBorder="1" applyAlignment="1">
      <alignment horizontal="center"/>
    </xf>
    <xf numFmtId="0" fontId="5" fillId="6" borderId="10" xfId="0" applyFont="1" applyFill="1" applyBorder="1" applyAlignment="1">
      <alignment horizontal="center"/>
    </xf>
    <xf numFmtId="2" fontId="5" fillId="6" borderId="9" xfId="0" applyNumberFormat="1" applyFont="1" applyFill="1" applyBorder="1" applyAlignment="1">
      <alignment horizontal="center"/>
    </xf>
    <xf numFmtId="2" fontId="5" fillId="6" borderId="1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7" fillId="0" borderId="21" xfId="0" applyFont="1" applyBorder="1" applyAlignment="1">
      <alignment horizontal="center" wrapText="1"/>
    </xf>
    <xf numFmtId="0" fontId="5" fillId="6" borderId="22" xfId="0" applyFont="1" applyFill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3" fillId="0" borderId="7" xfId="0" applyFont="1" applyFill="1" applyBorder="1" applyAlignment="1">
      <alignment horizontal="center"/>
    </xf>
    <xf numFmtId="0" fontId="0" fillId="0" borderId="20" xfId="0" applyBorder="1"/>
    <xf numFmtId="0" fontId="7" fillId="0" borderId="23" xfId="0" applyFont="1" applyBorder="1" applyAlignment="1">
      <alignment horizont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8" fillId="6" borderId="24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7" borderId="1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2" fontId="0" fillId="2" borderId="28" xfId="0" applyNumberFormat="1" applyFill="1" applyBorder="1" applyAlignment="1" applyProtection="1">
      <alignment horizontal="center"/>
      <protection locked="0"/>
    </xf>
    <xf numFmtId="2" fontId="0" fillId="2" borderId="29" xfId="0" applyNumberFormat="1" applyFill="1" applyBorder="1" applyAlignment="1">
      <alignment horizontal="center"/>
    </xf>
    <xf numFmtId="2" fontId="5" fillId="5" borderId="30" xfId="0" applyNumberFormat="1" applyFont="1" applyFill="1" applyBorder="1" applyAlignment="1">
      <alignment horizontal="center"/>
    </xf>
    <xf numFmtId="2" fontId="5" fillId="5" borderId="31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164" fontId="0" fillId="0" borderId="0" xfId="0" applyNumberFormat="1"/>
    <xf numFmtId="0" fontId="4" fillId="2" borderId="9" xfId="0" applyFont="1" applyFill="1" applyBorder="1" applyAlignment="1" applyProtection="1">
      <alignment horizontal="center"/>
    </xf>
    <xf numFmtId="0" fontId="4" fillId="2" borderId="10" xfId="0" applyFont="1" applyFill="1" applyBorder="1" applyAlignment="1" applyProtection="1">
      <alignment horizontal="center"/>
    </xf>
  </cellXfs>
  <cellStyles count="1">
    <cellStyle name="Standaard" xfId="0" builtinId="0"/>
  </cellStyles>
  <dxfs count="5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207646</xdr:colOff>
      <xdr:row>0</xdr:row>
      <xdr:rowOff>31746</xdr:rowOff>
    </xdr:from>
    <xdr:to>
      <xdr:col>6</xdr:col>
      <xdr:colOff>510540</xdr:colOff>
      <xdr:row>4</xdr:row>
      <xdr:rowOff>159048</xdr:rowOff>
    </xdr:to>
    <xdr:pic>
      <xdr:nvPicPr>
        <xdr:cNvPr id="3" name="Afbeelding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9966" y="31746"/>
          <a:ext cx="2314574" cy="858822"/>
        </a:xfrm>
        <a:prstGeom prst="rect">
          <a:avLst/>
        </a:prstGeom>
      </xdr:spPr>
    </xdr:pic>
    <xdr:clientData/>
  </xdr:twoCellAnchor>
  <xdr:twoCellAnchor editAs="oneCell">
    <xdr:from>
      <xdr:col>9</xdr:col>
      <xdr:colOff>457200</xdr:colOff>
      <xdr:row>0</xdr:row>
      <xdr:rowOff>0</xdr:rowOff>
    </xdr:from>
    <xdr:to>
      <xdr:col>12</xdr:col>
      <xdr:colOff>7620</xdr:colOff>
      <xdr:row>5</xdr:row>
      <xdr:rowOff>2058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5240" y="0"/>
          <a:ext cx="1379220" cy="9240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L34"/>
  <sheetViews>
    <sheetView tabSelected="1" workbookViewId="0">
      <selection activeCell="B13" sqref="B13:C13"/>
    </sheetView>
  </sheetViews>
  <sheetFormatPr defaultRowHeight="14.4" x14ac:dyDescent="0.3"/>
  <cols>
    <col min="1" max="1" width="30.6640625" bestFit="1" customWidth="1"/>
    <col min="4" max="4" width="11.5546875" bestFit="1" customWidth="1"/>
    <col min="7" max="7" width="9.109375" customWidth="1"/>
  </cols>
  <sheetData>
    <row r="5" spans="1:12" ht="15" thickBot="1" x14ac:dyDescent="0.35"/>
    <row r="6" spans="1:12" x14ac:dyDescent="0.3">
      <c r="A6" s="1" t="s">
        <v>0</v>
      </c>
      <c r="B6" s="2"/>
      <c r="C6" s="2"/>
      <c r="D6" s="2"/>
      <c r="E6" s="3" t="s">
        <v>1</v>
      </c>
      <c r="F6" s="3"/>
      <c r="G6" s="3"/>
      <c r="H6" s="3"/>
      <c r="I6" s="3"/>
      <c r="J6" s="3"/>
      <c r="K6" s="3"/>
      <c r="L6" s="4"/>
    </row>
    <row r="7" spans="1:12" ht="15" thickBot="1" x14ac:dyDescent="0.35">
      <c r="A7" s="5"/>
      <c r="B7" s="6"/>
      <c r="C7" s="6"/>
      <c r="D7" s="6"/>
      <c r="E7" s="7"/>
      <c r="F7" s="7"/>
      <c r="G7" s="7"/>
      <c r="H7" s="7"/>
      <c r="I7" s="7"/>
      <c r="J7" s="7"/>
      <c r="K7" s="7"/>
      <c r="L7" s="8"/>
    </row>
    <row r="8" spans="1:12" ht="15" thickTop="1" x14ac:dyDescent="0.3">
      <c r="A8" s="9"/>
      <c r="B8" s="10"/>
      <c r="C8" s="10"/>
      <c r="D8" s="10"/>
      <c r="E8" s="10"/>
      <c r="F8" s="10"/>
      <c r="G8" s="10"/>
      <c r="H8" s="10"/>
      <c r="I8" s="10"/>
      <c r="J8" s="10"/>
      <c r="K8" s="10"/>
      <c r="L8" s="11"/>
    </row>
    <row r="9" spans="1:12" ht="15" thickBot="1" x14ac:dyDescent="0.35">
      <c r="A9" s="12"/>
      <c r="B9" s="13" t="s">
        <v>2</v>
      </c>
      <c r="C9" s="14"/>
      <c r="D9" s="13" t="s">
        <v>3</v>
      </c>
      <c r="E9" s="14"/>
      <c r="F9" s="13" t="s">
        <v>4</v>
      </c>
      <c r="G9" s="14"/>
      <c r="H9" s="10"/>
      <c r="I9" s="10"/>
      <c r="J9" s="10"/>
      <c r="K9" s="10"/>
      <c r="L9" s="11"/>
    </row>
    <row r="10" spans="1:12" ht="15" thickBot="1" x14ac:dyDescent="0.35">
      <c r="A10" s="15" t="s">
        <v>5</v>
      </c>
      <c r="B10" s="69">
        <v>870</v>
      </c>
      <c r="C10" s="70"/>
      <c r="D10" s="69">
        <v>0.45960000000000001</v>
      </c>
      <c r="E10" s="70"/>
      <c r="F10" s="16">
        <f>PRODUCT(B10,D10)</f>
        <v>399.85200000000003</v>
      </c>
      <c r="G10" s="17"/>
      <c r="H10" s="10"/>
      <c r="I10" s="18" t="s">
        <v>6</v>
      </c>
      <c r="J10" s="19"/>
      <c r="K10" s="19"/>
      <c r="L10" s="20"/>
    </row>
    <row r="11" spans="1:12" x14ac:dyDescent="0.3">
      <c r="A11" s="15" t="s">
        <v>7</v>
      </c>
      <c r="B11" s="21">
        <v>160</v>
      </c>
      <c r="C11" s="22"/>
      <c r="D11" s="23">
        <v>-0.89</v>
      </c>
      <c r="E11" s="24"/>
      <c r="F11" s="23">
        <f>PRODUCT(B11,D11)</f>
        <v>-142.4</v>
      </c>
      <c r="G11" s="24"/>
      <c r="H11" s="10"/>
      <c r="I11" s="25" t="s">
        <v>8</v>
      </c>
      <c r="J11" s="26"/>
      <c r="K11" s="26"/>
      <c r="L11" s="27"/>
    </row>
    <row r="12" spans="1:12" x14ac:dyDescent="0.3">
      <c r="A12" s="15" t="s">
        <v>9</v>
      </c>
      <c r="B12" s="21">
        <v>57</v>
      </c>
      <c r="C12" s="28"/>
      <c r="D12" s="23">
        <v>0.23</v>
      </c>
      <c r="E12" s="24"/>
      <c r="F12" s="23">
        <f>PRODUCT(B12,D12)</f>
        <v>13.110000000000001</v>
      </c>
      <c r="G12" s="24"/>
      <c r="H12" s="10"/>
      <c r="I12" s="29">
        <v>80</v>
      </c>
      <c r="J12" s="30"/>
      <c r="K12" s="31">
        <f>I12*2.205</f>
        <v>176.4</v>
      </c>
      <c r="L12" s="32"/>
    </row>
    <row r="13" spans="1:12" x14ac:dyDescent="0.3">
      <c r="A13" s="15" t="s">
        <v>10</v>
      </c>
      <c r="B13" s="21">
        <v>194.4</v>
      </c>
      <c r="C13" s="22"/>
      <c r="D13" s="23">
        <v>0.75</v>
      </c>
      <c r="E13" s="24"/>
      <c r="F13" s="23">
        <f>PRODUCT(D21,D13)</f>
        <v>104.976</v>
      </c>
      <c r="G13" s="24"/>
      <c r="H13" s="10"/>
      <c r="I13" s="33" t="s">
        <v>11</v>
      </c>
      <c r="J13" s="34"/>
      <c r="K13" s="34"/>
      <c r="L13" s="35"/>
    </row>
    <row r="14" spans="1:12" x14ac:dyDescent="0.3">
      <c r="A14" s="15" t="s">
        <v>12</v>
      </c>
      <c r="B14" s="21">
        <v>3</v>
      </c>
      <c r="C14" s="22"/>
      <c r="D14" s="23">
        <v>1.66</v>
      </c>
      <c r="E14" s="24"/>
      <c r="F14" s="23">
        <f>PRODUCT(B14,D14)</f>
        <v>4.9799999999999995</v>
      </c>
      <c r="G14" s="24"/>
      <c r="H14" s="10"/>
      <c r="I14" s="36">
        <v>2601</v>
      </c>
      <c r="J14" s="37"/>
      <c r="K14" s="31">
        <f>I14*0.4536</f>
        <v>1179.8136</v>
      </c>
      <c r="L14" s="32"/>
    </row>
    <row r="15" spans="1:12" x14ac:dyDescent="0.3">
      <c r="A15" s="9"/>
      <c r="B15" s="10"/>
      <c r="C15" s="10"/>
      <c r="D15" s="10"/>
      <c r="E15" s="10"/>
      <c r="F15" s="10"/>
      <c r="G15" s="10"/>
      <c r="H15" s="10"/>
      <c r="I15" s="33" t="s">
        <v>13</v>
      </c>
      <c r="J15" s="34"/>
      <c r="K15" s="34"/>
      <c r="L15" s="35"/>
    </row>
    <row r="16" spans="1:12" x14ac:dyDescent="0.3">
      <c r="A16" s="12"/>
      <c r="B16" s="13" t="s">
        <v>14</v>
      </c>
      <c r="C16" s="14"/>
      <c r="D16" s="13" t="s">
        <v>15</v>
      </c>
      <c r="E16" s="14"/>
      <c r="F16" s="13" t="s">
        <v>16</v>
      </c>
      <c r="G16" s="14"/>
      <c r="H16" s="10"/>
      <c r="I16" s="36">
        <v>1</v>
      </c>
      <c r="J16" s="37"/>
      <c r="K16" s="31">
        <f>I16*2.54</f>
        <v>2.54</v>
      </c>
      <c r="L16" s="32"/>
    </row>
    <row r="17" spans="1:12" x14ac:dyDescent="0.3">
      <c r="A17" s="38" t="s">
        <v>17</v>
      </c>
      <c r="B17" s="39">
        <f>SUM(B10,B11,B12,D21,B14)</f>
        <v>1229.9680000000001</v>
      </c>
      <c r="C17" s="40"/>
      <c r="D17" s="41">
        <f>F17/B17</f>
        <v>0.29871346246406411</v>
      </c>
      <c r="E17" s="42"/>
      <c r="F17" s="39">
        <f>F10+F11+F13+F14</f>
        <v>367.40800000000002</v>
      </c>
      <c r="G17" s="40"/>
      <c r="H17" s="10"/>
      <c r="I17" s="33" t="s">
        <v>18</v>
      </c>
      <c r="J17" s="34"/>
      <c r="K17" s="34"/>
      <c r="L17" s="35"/>
    </row>
    <row r="18" spans="1:12" x14ac:dyDescent="0.3">
      <c r="A18" s="9"/>
      <c r="B18" s="10"/>
      <c r="C18" s="10"/>
      <c r="D18" s="10"/>
      <c r="E18" s="10"/>
      <c r="F18" s="10"/>
      <c r="G18" s="10"/>
      <c r="H18" s="10"/>
      <c r="I18" s="36">
        <v>404</v>
      </c>
      <c r="J18" s="37"/>
      <c r="K18" s="31">
        <f>I18*0.03937008</f>
        <v>15.905512320000001</v>
      </c>
      <c r="L18" s="32"/>
    </row>
    <row r="19" spans="1:12" x14ac:dyDescent="0.3">
      <c r="A19" s="9"/>
      <c r="B19" s="13" t="s">
        <v>19</v>
      </c>
      <c r="C19" s="43"/>
      <c r="D19" s="43"/>
      <c r="E19" s="14"/>
      <c r="F19" s="44" t="s">
        <v>20</v>
      </c>
      <c r="G19" s="45"/>
      <c r="H19" s="10"/>
      <c r="I19" s="33" t="s">
        <v>21</v>
      </c>
      <c r="J19" s="34"/>
      <c r="K19" s="34"/>
      <c r="L19" s="35"/>
    </row>
    <row r="20" spans="1:12" x14ac:dyDescent="0.3">
      <c r="A20" s="15" t="s">
        <v>22</v>
      </c>
      <c r="B20" s="46" t="s">
        <v>23</v>
      </c>
      <c r="C20" s="24"/>
      <c r="D20" s="39">
        <f>B17</f>
        <v>1229.9680000000001</v>
      </c>
      <c r="E20" s="40"/>
      <c r="F20" s="23" t="s">
        <v>24</v>
      </c>
      <c r="G20" s="24"/>
      <c r="H20" s="10"/>
      <c r="I20" s="36">
        <v>1</v>
      </c>
      <c r="J20" s="37"/>
      <c r="K20" s="31">
        <f>I20*39.3700787</f>
        <v>39.370078700000001</v>
      </c>
      <c r="L20" s="32"/>
    </row>
    <row r="21" spans="1:12" x14ac:dyDescent="0.3">
      <c r="A21" s="15" t="s">
        <v>25</v>
      </c>
      <c r="B21" s="23" t="s">
        <v>26</v>
      </c>
      <c r="C21" s="24"/>
      <c r="D21" s="39">
        <f>B13*0.72</f>
        <v>139.96799999999999</v>
      </c>
      <c r="E21" s="40"/>
      <c r="F21" s="47" t="s">
        <v>27</v>
      </c>
      <c r="G21" s="47"/>
      <c r="H21" s="10"/>
      <c r="I21" s="33" t="s">
        <v>28</v>
      </c>
      <c r="J21" s="34"/>
      <c r="K21" s="34"/>
      <c r="L21" s="35"/>
    </row>
    <row r="22" spans="1:12" x14ac:dyDescent="0.3">
      <c r="A22" s="15" t="s">
        <v>29</v>
      </c>
      <c r="B22" s="23" t="s">
        <v>30</v>
      </c>
      <c r="C22" s="24"/>
      <c r="D22" s="39">
        <f>B14</f>
        <v>3</v>
      </c>
      <c r="E22" s="48"/>
      <c r="F22" s="49"/>
      <c r="G22" s="49"/>
      <c r="H22" s="10"/>
      <c r="I22" s="36">
        <v>1</v>
      </c>
      <c r="J22" s="37"/>
      <c r="K22" s="31">
        <f>I22*3.281</f>
        <v>3.2810000000000001</v>
      </c>
      <c r="L22" s="32"/>
    </row>
    <row r="23" spans="1:12" x14ac:dyDescent="0.3">
      <c r="A23" s="50"/>
      <c r="E23" s="51"/>
      <c r="F23" s="52"/>
      <c r="G23" s="52"/>
      <c r="H23" s="10"/>
      <c r="I23" s="33" t="s">
        <v>31</v>
      </c>
      <c r="J23" s="34"/>
      <c r="K23" s="34"/>
      <c r="L23" s="35"/>
    </row>
    <row r="24" spans="1:12" x14ac:dyDescent="0.3">
      <c r="A24" s="9"/>
      <c r="B24" s="53" t="s">
        <v>32</v>
      </c>
      <c r="C24" s="54"/>
      <c r="D24" s="55" t="s">
        <v>33</v>
      </c>
      <c r="E24" s="56"/>
      <c r="F24" s="57" t="s">
        <v>34</v>
      </c>
      <c r="G24" s="58"/>
      <c r="H24" s="59"/>
      <c r="I24" s="36">
        <v>8.6999999999999993</v>
      </c>
      <c r="J24" s="37"/>
      <c r="K24" s="31">
        <f>I24*0.0254</f>
        <v>0.22097999999999998</v>
      </c>
      <c r="L24" s="32"/>
    </row>
    <row r="25" spans="1:12" x14ac:dyDescent="0.3">
      <c r="A25" s="9"/>
      <c r="B25" s="10"/>
      <c r="C25" s="10"/>
      <c r="D25" s="10"/>
      <c r="E25" s="10"/>
      <c r="F25" s="10"/>
      <c r="G25" s="10"/>
      <c r="H25" s="59"/>
      <c r="I25" s="33" t="s">
        <v>35</v>
      </c>
      <c r="J25" s="34"/>
      <c r="K25" s="34"/>
      <c r="L25" s="35"/>
    </row>
    <row r="26" spans="1:12" ht="15" thickBot="1" x14ac:dyDescent="0.35">
      <c r="A26" s="60" t="s">
        <v>36</v>
      </c>
      <c r="B26" s="61"/>
      <c r="C26" s="61"/>
      <c r="D26" s="61"/>
      <c r="E26" s="61"/>
      <c r="F26" s="61"/>
      <c r="G26" s="61"/>
      <c r="H26" s="62"/>
      <c r="I26" s="63">
        <v>1</v>
      </c>
      <c r="J26" s="64" t="s">
        <v>37</v>
      </c>
      <c r="K26" s="65">
        <f>I26*6</f>
        <v>6</v>
      </c>
      <c r="L26" s="66"/>
    </row>
    <row r="27" spans="1:12" x14ac:dyDescent="0.3">
      <c r="I27" s="67"/>
      <c r="J27" s="67"/>
      <c r="K27" s="67"/>
      <c r="L27" s="67"/>
    </row>
    <row r="28" spans="1:12" x14ac:dyDescent="0.3">
      <c r="I28" s="10"/>
      <c r="J28" s="10"/>
      <c r="K28" s="10"/>
      <c r="L28" s="10"/>
    </row>
    <row r="34" spans="4:4" x14ac:dyDescent="0.3">
      <c r="D34" s="68"/>
    </row>
  </sheetData>
  <sheetProtection algorithmName="SHA-512" hashValue="3IRlOpudHoySKVUtYq56O+bG4+g+p0OQwd28ThgS6x5a8i16GpuTfb7TQaqbHXWGagoaxEDR2TsFlboSdCx6xQ==" saltValue="9tV2uVePU0Ie9VcXQPDoCQ==" spinCount="100000" sheet="1" objects="1" scenarios="1" selectLockedCells="1"/>
  <protectedRanges>
    <protectedRange sqref="B11:C14" name="Bereik1"/>
  </protectedRanges>
  <mergeCells count="65">
    <mergeCell ref="A26:H26"/>
    <mergeCell ref="K26:L26"/>
    <mergeCell ref="I27:L27"/>
    <mergeCell ref="B24:C24"/>
    <mergeCell ref="D24:E24"/>
    <mergeCell ref="F24:G24"/>
    <mergeCell ref="I24:J24"/>
    <mergeCell ref="K24:L24"/>
    <mergeCell ref="I25:L25"/>
    <mergeCell ref="B21:C21"/>
    <mergeCell ref="D21:E21"/>
    <mergeCell ref="F21:G23"/>
    <mergeCell ref="I21:L21"/>
    <mergeCell ref="B22:C22"/>
    <mergeCell ref="D22:E22"/>
    <mergeCell ref="I22:J22"/>
    <mergeCell ref="K22:L22"/>
    <mergeCell ref="I23:L23"/>
    <mergeCell ref="B19:E19"/>
    <mergeCell ref="F19:G19"/>
    <mergeCell ref="I19:L19"/>
    <mergeCell ref="B20:C20"/>
    <mergeCell ref="D20:E20"/>
    <mergeCell ref="F20:G20"/>
    <mergeCell ref="I20:J20"/>
    <mergeCell ref="K20:L20"/>
    <mergeCell ref="B17:C17"/>
    <mergeCell ref="D17:E17"/>
    <mergeCell ref="F17:G17"/>
    <mergeCell ref="I17:L17"/>
    <mergeCell ref="I18:J18"/>
    <mergeCell ref="K18:L18"/>
    <mergeCell ref="I15:L15"/>
    <mergeCell ref="B16:C16"/>
    <mergeCell ref="D16:E16"/>
    <mergeCell ref="F16:G16"/>
    <mergeCell ref="I16:J16"/>
    <mergeCell ref="K16:L16"/>
    <mergeCell ref="B13:C13"/>
    <mergeCell ref="D13:E13"/>
    <mergeCell ref="F13:G13"/>
    <mergeCell ref="I13:L13"/>
    <mergeCell ref="B14:C14"/>
    <mergeCell ref="D14:E14"/>
    <mergeCell ref="F14:G14"/>
    <mergeCell ref="I14:J14"/>
    <mergeCell ref="K14:L14"/>
    <mergeCell ref="B11:C11"/>
    <mergeCell ref="D11:E11"/>
    <mergeCell ref="F11:G11"/>
    <mergeCell ref="I11:L11"/>
    <mergeCell ref="B12:C12"/>
    <mergeCell ref="D12:E12"/>
    <mergeCell ref="F12:G12"/>
    <mergeCell ref="I12:J12"/>
    <mergeCell ref="K12:L12"/>
    <mergeCell ref="A6:D7"/>
    <mergeCell ref="E6:L7"/>
    <mergeCell ref="B9:C9"/>
    <mergeCell ref="D9:E9"/>
    <mergeCell ref="F9:G9"/>
    <mergeCell ref="B10:C10"/>
    <mergeCell ref="D10:E10"/>
    <mergeCell ref="F10:G10"/>
    <mergeCell ref="I10:L10"/>
  </mergeCells>
  <conditionalFormatting sqref="D17:E17">
    <cfRule type="cellIs" dxfId="3" priority="1" operator="greaterThanOrEqual">
      <formula>0.405</formula>
    </cfRule>
    <cfRule type="cellIs" dxfId="4" priority="2" stopIfTrue="1" operator="lessThanOrEqual">
      <formula>0.215</formula>
    </cfRule>
  </conditionalFormatting>
  <conditionalFormatting sqref="B17:C17 D20:E20">
    <cfRule type="cellIs" dxfId="2" priority="3" stopIfTrue="1" operator="greaterThan">
      <formula>1230</formula>
    </cfRule>
  </conditionalFormatting>
  <conditionalFormatting sqref="D21">
    <cfRule type="cellIs" dxfId="1" priority="4" stopIfTrue="1" operator="greaterThan">
      <formula>140</formula>
    </cfRule>
  </conditionalFormatting>
  <conditionalFormatting sqref="D22:E22">
    <cfRule type="cellIs" dxfId="0" priority="5" stopIfTrue="1" operator="greaterThan">
      <formula>80</formula>
    </cfRule>
  </conditionalFormatting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Dirk Jansen</dc:creator>
  <cp:lastModifiedBy>Dirk Jansen</cp:lastModifiedBy>
  <dcterms:created xsi:type="dcterms:W3CDTF">2016-04-23T11:50:39Z</dcterms:created>
  <dcterms:modified xsi:type="dcterms:W3CDTF">2016-04-23T12:33:58Z</dcterms:modified>
</cp:coreProperties>
</file>